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<sst xmlns="http://schemas.openxmlformats.org/spreadsheetml/2006/main" count="33" uniqueCount="30">
  <si>
    <t>2021年奖学金名额分配表</t>
  </si>
  <si>
    <t>培养单位</t>
  </si>
  <si>
    <t>总人数</t>
  </si>
  <si>
    <t>国奖基数1.1%</t>
  </si>
  <si>
    <t>国奖增量</t>
  </si>
  <si>
    <t>国奖总数</t>
  </si>
  <si>
    <t>2021级人数</t>
  </si>
  <si>
    <t>一等</t>
  </si>
  <si>
    <t>二等</t>
  </si>
  <si>
    <t>三等</t>
  </si>
  <si>
    <t>2019、2020级人数</t>
  </si>
  <si>
    <t>财政税务学院</t>
  </si>
  <si>
    <t>金融学院</t>
  </si>
  <si>
    <t>经济学院</t>
  </si>
  <si>
    <t>法学院</t>
  </si>
  <si>
    <t>马克思主义学院</t>
  </si>
  <si>
    <t>外国语学院</t>
  </si>
  <si>
    <t>会计学院</t>
  </si>
  <si>
    <t>工商管理学院</t>
  </si>
  <si>
    <t>文化旅游与地理学院</t>
  </si>
  <si>
    <t>信息学院</t>
  </si>
  <si>
    <t>统计与数学学院</t>
  </si>
  <si>
    <t>人文与传播学院</t>
  </si>
  <si>
    <t>艺术与设计学院</t>
  </si>
  <si>
    <t>公共管理学院</t>
  </si>
  <si>
    <t>粤商学院</t>
  </si>
  <si>
    <t>岭南旅游研究院</t>
  </si>
  <si>
    <t>湾区影视产业学院</t>
  </si>
  <si>
    <t>全日制研究生小计</t>
  </si>
  <si>
    <t>注：国奖基数按学院总人数1.1%下达指标，不足一人的按一人算。增量按在校生上一年度发表核心期刊论文、被评为优秀成果的案例、获得攀登计划立项、获得省级以上竞赛奖励，每三项增加一个指标计算。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</si>
</sst>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b/>
      <sz val="16"/>
      <color theme="1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1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12" borderId="4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"/>
  <sheetViews>
    <sheetView tabSelected="1" workbookViewId="0">
      <selection activeCell="R21" sqref="R21"/>
    </sheetView>
  </sheetViews>
  <sheetFormatPr defaultColWidth="8.88888888888889" defaultRowHeight="15.6"/>
  <cols>
    <col min="1" max="1" width="24.2222222222222" style="4" customWidth="1"/>
    <col min="2" max="2" width="11.4444444444444" style="4" customWidth="1"/>
    <col min="3" max="3" width="8.22222222222222" style="5" customWidth="1"/>
    <col min="4" max="4" width="6" style="4" customWidth="1"/>
    <col min="5" max="5" width="6.62962962962963" style="4" customWidth="1"/>
    <col min="6" max="6" width="9" style="4" customWidth="1"/>
    <col min="7" max="7" width="8.55555555555556" style="4" customWidth="1"/>
    <col min="8" max="8" width="8" style="4" customWidth="1"/>
    <col min="9" max="9" width="7.66666666666667" style="4" customWidth="1"/>
    <col min="10" max="10" width="13.6666666666667" style="4" customWidth="1"/>
    <col min="11" max="11" width="9.33333333333333" style="4" customWidth="1"/>
    <col min="12" max="12" width="8" style="4" customWidth="1"/>
    <col min="13" max="13" width="7.66666666666667" style="4" customWidth="1"/>
    <col min="14" max="16384" width="8.88888888888889" style="4"/>
  </cols>
  <sheetData>
    <row r="1" ht="28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1" customFormat="1" ht="42" customHeight="1" spans="1:13">
      <c r="A2" s="7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7</v>
      </c>
      <c r="L2" s="8" t="s">
        <v>8</v>
      </c>
      <c r="M2" s="8" t="s">
        <v>9</v>
      </c>
    </row>
    <row r="3" s="2" customFormat="1" spans="1:13">
      <c r="A3" s="10" t="s">
        <v>11</v>
      </c>
      <c r="B3" s="11">
        <v>199</v>
      </c>
      <c r="C3" s="12">
        <f>B3*0.011</f>
        <v>2.189</v>
      </c>
      <c r="D3" s="11"/>
      <c r="E3" s="12">
        <f>SUM(C3:D3)</f>
        <v>2.189</v>
      </c>
      <c r="F3" s="12">
        <v>103</v>
      </c>
      <c r="G3" s="13">
        <f>ROUND(F3*0.1,0)</f>
        <v>10</v>
      </c>
      <c r="H3" s="13">
        <f>ROUND(F3*0.2,0)</f>
        <v>21</v>
      </c>
      <c r="I3" s="13">
        <f>ROUND(F3*0.5,0)</f>
        <v>52</v>
      </c>
      <c r="J3" s="13">
        <f>B3-F3</f>
        <v>96</v>
      </c>
      <c r="K3" s="13">
        <f>ROUND(J3*0.1,0)</f>
        <v>10</v>
      </c>
      <c r="L3" s="13">
        <f>ROUND(J3*0.3,0)</f>
        <v>29</v>
      </c>
      <c r="M3" s="13">
        <f>ROUND(J3*0.6,0)</f>
        <v>58</v>
      </c>
    </row>
    <row r="4" spans="1:13">
      <c r="A4" s="10" t="s">
        <v>12</v>
      </c>
      <c r="B4" s="11">
        <v>312</v>
      </c>
      <c r="C4" s="12">
        <f t="shared" ref="C4:C19" si="0">B4*0.011</f>
        <v>3.432</v>
      </c>
      <c r="D4" s="14">
        <v>1</v>
      </c>
      <c r="E4" s="12">
        <f t="shared" ref="E4:E20" si="1">SUM(C4:D4)</f>
        <v>4.432</v>
      </c>
      <c r="F4" s="12">
        <v>145</v>
      </c>
      <c r="G4" s="13">
        <f>ROUND(F4*0.1,0)</f>
        <v>15</v>
      </c>
      <c r="H4" s="13">
        <f t="shared" ref="H4:H20" si="2">ROUND(F4*0.2,0)</f>
        <v>29</v>
      </c>
      <c r="I4" s="13">
        <f t="shared" ref="I4:I20" si="3">ROUND(F4*0.5,0)</f>
        <v>73</v>
      </c>
      <c r="J4" s="13">
        <f t="shared" ref="J4:J20" si="4">B4-F4</f>
        <v>167</v>
      </c>
      <c r="K4" s="13">
        <f t="shared" ref="K4:K20" si="5">ROUND(J4*0.1,0)</f>
        <v>17</v>
      </c>
      <c r="L4" s="13">
        <f t="shared" ref="L4:L20" si="6">ROUND(J4*0.3,0)</f>
        <v>50</v>
      </c>
      <c r="M4" s="13">
        <f t="shared" ref="M4:M20" si="7">ROUND(J4*0.6,0)</f>
        <v>100</v>
      </c>
    </row>
    <row r="5" spans="1:13">
      <c r="A5" s="10" t="s">
        <v>13</v>
      </c>
      <c r="B5" s="11">
        <v>304</v>
      </c>
      <c r="C5" s="12">
        <f t="shared" si="0"/>
        <v>3.344</v>
      </c>
      <c r="D5" s="14">
        <v>2</v>
      </c>
      <c r="E5" s="12">
        <f t="shared" si="1"/>
        <v>5.344</v>
      </c>
      <c r="F5" s="12">
        <v>132</v>
      </c>
      <c r="G5" s="13">
        <f t="shared" ref="G5:G20" si="8">ROUND(F5*0.1,0)</f>
        <v>13</v>
      </c>
      <c r="H5" s="13">
        <v>27</v>
      </c>
      <c r="I5" s="13">
        <v>66</v>
      </c>
      <c r="J5" s="13">
        <f t="shared" si="4"/>
        <v>172</v>
      </c>
      <c r="K5" s="13">
        <f t="shared" si="5"/>
        <v>17</v>
      </c>
      <c r="L5" s="13">
        <f t="shared" si="6"/>
        <v>52</v>
      </c>
      <c r="M5" s="13">
        <f t="shared" si="7"/>
        <v>103</v>
      </c>
    </row>
    <row r="6" spans="1:13">
      <c r="A6" s="10" t="s">
        <v>14</v>
      </c>
      <c r="B6" s="11">
        <v>513</v>
      </c>
      <c r="C6" s="12">
        <f t="shared" si="0"/>
        <v>5.643</v>
      </c>
      <c r="D6" s="14">
        <v>1</v>
      </c>
      <c r="E6" s="12">
        <f t="shared" si="1"/>
        <v>6.643</v>
      </c>
      <c r="F6" s="12">
        <v>212</v>
      </c>
      <c r="G6" s="13">
        <f t="shared" si="8"/>
        <v>21</v>
      </c>
      <c r="H6" s="13">
        <f t="shared" si="2"/>
        <v>42</v>
      </c>
      <c r="I6" s="13">
        <f t="shared" si="3"/>
        <v>106</v>
      </c>
      <c r="J6" s="13">
        <f t="shared" si="4"/>
        <v>301</v>
      </c>
      <c r="K6" s="13">
        <f t="shared" si="5"/>
        <v>30</v>
      </c>
      <c r="L6" s="13">
        <f t="shared" si="6"/>
        <v>90</v>
      </c>
      <c r="M6" s="13">
        <f t="shared" si="7"/>
        <v>181</v>
      </c>
    </row>
    <row r="7" spans="1:13">
      <c r="A7" s="10" t="s">
        <v>15</v>
      </c>
      <c r="B7" s="11">
        <f>27+16</f>
        <v>43</v>
      </c>
      <c r="C7" s="12">
        <v>1</v>
      </c>
      <c r="D7" s="14"/>
      <c r="E7" s="12">
        <f t="shared" si="1"/>
        <v>1</v>
      </c>
      <c r="F7" s="12">
        <v>17</v>
      </c>
      <c r="G7" s="13">
        <f t="shared" si="8"/>
        <v>2</v>
      </c>
      <c r="H7" s="13">
        <f t="shared" si="2"/>
        <v>3</v>
      </c>
      <c r="I7" s="13">
        <f t="shared" si="3"/>
        <v>9</v>
      </c>
      <c r="J7" s="13">
        <f t="shared" si="4"/>
        <v>26</v>
      </c>
      <c r="K7" s="13">
        <f t="shared" si="5"/>
        <v>3</v>
      </c>
      <c r="L7" s="13">
        <f t="shared" si="6"/>
        <v>8</v>
      </c>
      <c r="M7" s="13">
        <f t="shared" si="7"/>
        <v>16</v>
      </c>
    </row>
    <row r="8" spans="1:13">
      <c r="A8" s="10" t="s">
        <v>16</v>
      </c>
      <c r="B8" s="11">
        <f>20+12</f>
        <v>32</v>
      </c>
      <c r="C8" s="12">
        <v>1</v>
      </c>
      <c r="D8" s="14"/>
      <c r="E8" s="12">
        <f t="shared" si="1"/>
        <v>1</v>
      </c>
      <c r="F8" s="12">
        <v>12</v>
      </c>
      <c r="G8" s="13">
        <f t="shared" si="8"/>
        <v>1</v>
      </c>
      <c r="H8" s="13">
        <v>3</v>
      </c>
      <c r="I8" s="13">
        <f t="shared" si="3"/>
        <v>6</v>
      </c>
      <c r="J8" s="13">
        <f t="shared" si="4"/>
        <v>20</v>
      </c>
      <c r="K8" s="13">
        <f t="shared" si="5"/>
        <v>2</v>
      </c>
      <c r="L8" s="13">
        <f t="shared" si="6"/>
        <v>6</v>
      </c>
      <c r="M8" s="13">
        <f t="shared" si="7"/>
        <v>12</v>
      </c>
    </row>
    <row r="9" spans="1:13">
      <c r="A9" s="10" t="s">
        <v>17</v>
      </c>
      <c r="B9" s="11">
        <f>213+24+115+69</f>
        <v>421</v>
      </c>
      <c r="C9" s="12">
        <f t="shared" si="0"/>
        <v>4.631</v>
      </c>
      <c r="D9" s="14"/>
      <c r="E9" s="12">
        <f t="shared" si="1"/>
        <v>4.631</v>
      </c>
      <c r="F9" s="12">
        <v>208</v>
      </c>
      <c r="G9" s="13">
        <f t="shared" si="8"/>
        <v>21</v>
      </c>
      <c r="H9" s="13">
        <f t="shared" si="2"/>
        <v>42</v>
      </c>
      <c r="I9" s="13">
        <f t="shared" si="3"/>
        <v>104</v>
      </c>
      <c r="J9" s="13">
        <f t="shared" si="4"/>
        <v>213</v>
      </c>
      <c r="K9" s="13">
        <f t="shared" si="5"/>
        <v>21</v>
      </c>
      <c r="L9" s="13">
        <f t="shared" si="6"/>
        <v>64</v>
      </c>
      <c r="M9" s="13">
        <f t="shared" si="7"/>
        <v>128</v>
      </c>
    </row>
    <row r="10" spans="1:13">
      <c r="A10" s="10" t="s">
        <v>18</v>
      </c>
      <c r="B10" s="11">
        <f>38+24</f>
        <v>62</v>
      </c>
      <c r="C10" s="12">
        <f t="shared" si="0"/>
        <v>0.682</v>
      </c>
      <c r="D10" s="14"/>
      <c r="E10" s="12">
        <f t="shared" si="1"/>
        <v>0.682</v>
      </c>
      <c r="F10" s="12">
        <v>24</v>
      </c>
      <c r="G10" s="13">
        <f t="shared" si="8"/>
        <v>2</v>
      </c>
      <c r="H10" s="13">
        <f t="shared" si="2"/>
        <v>5</v>
      </c>
      <c r="I10" s="13">
        <f t="shared" si="3"/>
        <v>12</v>
      </c>
      <c r="J10" s="13">
        <f t="shared" si="4"/>
        <v>38</v>
      </c>
      <c r="K10" s="13">
        <f t="shared" si="5"/>
        <v>4</v>
      </c>
      <c r="L10" s="13">
        <f t="shared" si="6"/>
        <v>11</v>
      </c>
      <c r="M10" s="13">
        <f t="shared" si="7"/>
        <v>23</v>
      </c>
    </row>
    <row r="11" spans="1:13">
      <c r="A11" s="10" t="s">
        <v>19</v>
      </c>
      <c r="B11" s="11">
        <f>10+6</f>
        <v>16</v>
      </c>
      <c r="C11" s="12">
        <v>1</v>
      </c>
      <c r="D11" s="14"/>
      <c r="E11" s="12">
        <f t="shared" si="1"/>
        <v>1</v>
      </c>
      <c r="F11" s="12">
        <v>6</v>
      </c>
      <c r="G11" s="13">
        <f t="shared" si="8"/>
        <v>1</v>
      </c>
      <c r="H11" s="13">
        <f t="shared" si="2"/>
        <v>1</v>
      </c>
      <c r="I11" s="13">
        <f t="shared" si="3"/>
        <v>3</v>
      </c>
      <c r="J11" s="13">
        <f t="shared" si="4"/>
        <v>10</v>
      </c>
      <c r="K11" s="13">
        <f t="shared" si="5"/>
        <v>1</v>
      </c>
      <c r="L11" s="13">
        <f t="shared" si="6"/>
        <v>3</v>
      </c>
      <c r="M11" s="13">
        <f t="shared" si="7"/>
        <v>6</v>
      </c>
    </row>
    <row r="12" spans="1:13">
      <c r="A12" s="10" t="s">
        <v>20</v>
      </c>
      <c r="B12" s="11">
        <f>59+4+8+32</f>
        <v>103</v>
      </c>
      <c r="C12" s="12">
        <f t="shared" si="0"/>
        <v>1.133</v>
      </c>
      <c r="D12" s="14"/>
      <c r="E12" s="12">
        <f t="shared" si="1"/>
        <v>1.133</v>
      </c>
      <c r="F12" s="12">
        <v>44</v>
      </c>
      <c r="G12" s="13">
        <f t="shared" si="8"/>
        <v>4</v>
      </c>
      <c r="H12" s="13">
        <f t="shared" si="2"/>
        <v>9</v>
      </c>
      <c r="I12" s="13">
        <f t="shared" si="3"/>
        <v>22</v>
      </c>
      <c r="J12" s="13">
        <f t="shared" si="4"/>
        <v>59</v>
      </c>
      <c r="K12" s="13">
        <f t="shared" si="5"/>
        <v>6</v>
      </c>
      <c r="L12" s="13">
        <f t="shared" si="6"/>
        <v>18</v>
      </c>
      <c r="M12" s="13">
        <f t="shared" si="7"/>
        <v>35</v>
      </c>
    </row>
    <row r="13" spans="1:13">
      <c r="A13" s="10" t="s">
        <v>21</v>
      </c>
      <c r="B13" s="11">
        <f>22+14</f>
        <v>36</v>
      </c>
      <c r="C13" s="12">
        <v>1</v>
      </c>
      <c r="D13" s="14">
        <v>1</v>
      </c>
      <c r="E13" s="12">
        <f t="shared" si="1"/>
        <v>2</v>
      </c>
      <c r="F13" s="12">
        <v>14</v>
      </c>
      <c r="G13" s="13">
        <f t="shared" si="8"/>
        <v>1</v>
      </c>
      <c r="H13" s="13">
        <f t="shared" si="2"/>
        <v>3</v>
      </c>
      <c r="I13" s="13">
        <f t="shared" si="3"/>
        <v>7</v>
      </c>
      <c r="J13" s="13">
        <f t="shared" si="4"/>
        <v>22</v>
      </c>
      <c r="K13" s="13">
        <f t="shared" si="5"/>
        <v>2</v>
      </c>
      <c r="L13" s="13">
        <f t="shared" si="6"/>
        <v>7</v>
      </c>
      <c r="M13" s="13">
        <f t="shared" si="7"/>
        <v>13</v>
      </c>
    </row>
    <row r="14" spans="1:13">
      <c r="A14" s="10" t="s">
        <v>22</v>
      </c>
      <c r="B14" s="11">
        <v>124</v>
      </c>
      <c r="C14" s="12">
        <f t="shared" si="0"/>
        <v>1.364</v>
      </c>
      <c r="D14" s="14"/>
      <c r="E14" s="12">
        <f t="shared" si="1"/>
        <v>1.364</v>
      </c>
      <c r="F14" s="12">
        <f>77-21</f>
        <v>56</v>
      </c>
      <c r="G14" s="13">
        <f t="shared" si="8"/>
        <v>6</v>
      </c>
      <c r="H14" s="13">
        <f t="shared" si="2"/>
        <v>11</v>
      </c>
      <c r="I14" s="13">
        <f t="shared" si="3"/>
        <v>28</v>
      </c>
      <c r="J14" s="13">
        <f t="shared" si="4"/>
        <v>68</v>
      </c>
      <c r="K14" s="13">
        <f t="shared" si="5"/>
        <v>7</v>
      </c>
      <c r="L14" s="13">
        <f t="shared" si="6"/>
        <v>20</v>
      </c>
      <c r="M14" s="13">
        <f t="shared" si="7"/>
        <v>41</v>
      </c>
    </row>
    <row r="15" spans="1:13">
      <c r="A15" s="10" t="s">
        <v>23</v>
      </c>
      <c r="B15" s="11">
        <v>71</v>
      </c>
      <c r="C15" s="12">
        <f t="shared" si="0"/>
        <v>0.781</v>
      </c>
      <c r="D15" s="14">
        <v>1</v>
      </c>
      <c r="E15" s="12">
        <f t="shared" si="1"/>
        <v>1.781</v>
      </c>
      <c r="F15" s="12">
        <v>30</v>
      </c>
      <c r="G15" s="13">
        <f t="shared" si="8"/>
        <v>3</v>
      </c>
      <c r="H15" s="13">
        <f t="shared" si="2"/>
        <v>6</v>
      </c>
      <c r="I15" s="13">
        <f t="shared" si="3"/>
        <v>15</v>
      </c>
      <c r="J15" s="13">
        <f t="shared" si="4"/>
        <v>41</v>
      </c>
      <c r="K15" s="13">
        <f t="shared" si="5"/>
        <v>4</v>
      </c>
      <c r="L15" s="13">
        <f t="shared" si="6"/>
        <v>12</v>
      </c>
      <c r="M15" s="13">
        <f t="shared" si="7"/>
        <v>25</v>
      </c>
    </row>
    <row r="16" spans="1:13">
      <c r="A16" s="10" t="s">
        <v>24</v>
      </c>
      <c r="B16" s="11">
        <v>100</v>
      </c>
      <c r="C16" s="12">
        <f t="shared" si="0"/>
        <v>1.1</v>
      </c>
      <c r="D16" s="14"/>
      <c r="E16" s="12">
        <f t="shared" si="1"/>
        <v>1.1</v>
      </c>
      <c r="F16" s="12">
        <v>46</v>
      </c>
      <c r="G16" s="13">
        <f t="shared" si="8"/>
        <v>5</v>
      </c>
      <c r="H16" s="13">
        <f t="shared" si="2"/>
        <v>9</v>
      </c>
      <c r="I16" s="13">
        <f t="shared" si="3"/>
        <v>23</v>
      </c>
      <c r="J16" s="13">
        <v>55</v>
      </c>
      <c r="K16" s="13">
        <f t="shared" si="5"/>
        <v>6</v>
      </c>
      <c r="L16" s="13">
        <f t="shared" si="6"/>
        <v>17</v>
      </c>
      <c r="M16" s="13">
        <f t="shared" si="7"/>
        <v>33</v>
      </c>
    </row>
    <row r="17" spans="1:13">
      <c r="A17" s="10" t="s">
        <v>25</v>
      </c>
      <c r="B17" s="11">
        <v>246</v>
      </c>
      <c r="C17" s="12">
        <f t="shared" si="0"/>
        <v>2.706</v>
      </c>
      <c r="D17" s="14">
        <v>1</v>
      </c>
      <c r="E17" s="12">
        <f t="shared" si="1"/>
        <v>3.706</v>
      </c>
      <c r="F17" s="12">
        <v>110</v>
      </c>
      <c r="G17" s="13">
        <f t="shared" si="8"/>
        <v>11</v>
      </c>
      <c r="H17" s="13">
        <f t="shared" si="2"/>
        <v>22</v>
      </c>
      <c r="I17" s="13">
        <f t="shared" si="3"/>
        <v>55</v>
      </c>
      <c r="J17" s="13">
        <v>110</v>
      </c>
      <c r="K17" s="13">
        <f t="shared" si="5"/>
        <v>11</v>
      </c>
      <c r="L17" s="13">
        <f t="shared" si="6"/>
        <v>33</v>
      </c>
      <c r="M17" s="13">
        <f t="shared" si="7"/>
        <v>66</v>
      </c>
    </row>
    <row r="18" spans="1:13">
      <c r="A18" s="10" t="s">
        <v>26</v>
      </c>
      <c r="B18" s="11">
        <v>3</v>
      </c>
      <c r="C18" s="12">
        <v>1</v>
      </c>
      <c r="D18" s="14"/>
      <c r="E18" s="12">
        <f t="shared" si="1"/>
        <v>1</v>
      </c>
      <c r="F18" s="12">
        <v>3</v>
      </c>
      <c r="G18" s="13">
        <f t="shared" si="8"/>
        <v>0</v>
      </c>
      <c r="H18" s="13">
        <f t="shared" si="2"/>
        <v>1</v>
      </c>
      <c r="I18" s="13">
        <v>1</v>
      </c>
      <c r="J18" s="13">
        <f t="shared" si="4"/>
        <v>0</v>
      </c>
      <c r="K18" s="13">
        <f t="shared" si="5"/>
        <v>0</v>
      </c>
      <c r="L18" s="13">
        <f t="shared" si="6"/>
        <v>0</v>
      </c>
      <c r="M18" s="13">
        <f t="shared" si="7"/>
        <v>0</v>
      </c>
    </row>
    <row r="19" spans="1:13">
      <c r="A19" s="15" t="s">
        <v>27</v>
      </c>
      <c r="B19" s="14">
        <v>21</v>
      </c>
      <c r="C19" s="12">
        <v>1</v>
      </c>
      <c r="D19" s="14"/>
      <c r="E19" s="12">
        <f t="shared" si="1"/>
        <v>1</v>
      </c>
      <c r="F19" s="12">
        <v>21</v>
      </c>
      <c r="G19" s="13">
        <f t="shared" si="8"/>
        <v>2</v>
      </c>
      <c r="H19" s="13">
        <f t="shared" si="2"/>
        <v>4</v>
      </c>
      <c r="I19" s="13">
        <f t="shared" si="3"/>
        <v>11</v>
      </c>
      <c r="J19" s="13">
        <f t="shared" si="4"/>
        <v>0</v>
      </c>
      <c r="K19" s="13">
        <f t="shared" si="5"/>
        <v>0</v>
      </c>
      <c r="L19" s="13">
        <f t="shared" si="6"/>
        <v>0</v>
      </c>
      <c r="M19" s="13">
        <f t="shared" si="7"/>
        <v>0</v>
      </c>
    </row>
    <row r="20" s="3" customFormat="1" spans="1:13">
      <c r="A20" s="16" t="s">
        <v>28</v>
      </c>
      <c r="B20" s="16">
        <f>SUM(B3:B19)</f>
        <v>2606</v>
      </c>
      <c r="C20" s="17">
        <f>SUM(C3:C19)</f>
        <v>33.005</v>
      </c>
      <c r="D20" s="16">
        <f>SUM(D3:D19)</f>
        <v>7</v>
      </c>
      <c r="E20" s="18">
        <f t="shared" si="1"/>
        <v>40.005</v>
      </c>
      <c r="F20" s="18">
        <f>SUM(F3:F19)</f>
        <v>1183</v>
      </c>
      <c r="G20" s="19">
        <f t="shared" si="8"/>
        <v>118</v>
      </c>
      <c r="H20" s="19">
        <f>SUM(H3:H19)</f>
        <v>238</v>
      </c>
      <c r="I20" s="19">
        <f>ROUND(F20*0.5,0)-1</f>
        <v>591</v>
      </c>
      <c r="J20" s="19">
        <f>SUM(J3:J19)</f>
        <v>1398</v>
      </c>
      <c r="K20" s="19">
        <f t="shared" si="5"/>
        <v>140</v>
      </c>
      <c r="L20" s="19">
        <f t="shared" si="6"/>
        <v>419</v>
      </c>
      <c r="M20" s="19">
        <f t="shared" si="7"/>
        <v>839</v>
      </c>
    </row>
    <row r="21" s="4" customFormat="1" ht="39" customHeight="1" spans="1:13">
      <c r="A21" s="20" t="s">
        <v>29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</sheetData>
  <mergeCells count="2">
    <mergeCell ref="A1:M1"/>
    <mergeCell ref="A21:M2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yjsy</dc:creator>
  <cp:lastModifiedBy>yjsy</cp:lastModifiedBy>
  <dcterms:created xsi:type="dcterms:W3CDTF">2021-07-27T09:15:00Z</dcterms:created>
  <dcterms:modified xsi:type="dcterms:W3CDTF">2021-09-24T14:26:42Z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C72A7F40F2CE47B7BA651B569A26742D</vt:lpwstr>
  </property>
</Properties>
</file>